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an.araujo\Desktop\RCC`s\RCC - TUBO FLEX (CHINA)\"/>
    </mc:Choice>
  </mc:AlternateContent>
  <xr:revisionPtr revIDLastSave="0" documentId="13_ncr:1_{51E80484-6163-488B-BEC9-DF069700FC2C}" xr6:coauthVersionLast="47" xr6:coauthVersionMax="47" xr10:uidLastSave="{00000000-0000-0000-0000-000000000000}"/>
  <bookViews>
    <workbookView xWindow="0" yWindow="0" windowWidth="14400" windowHeight="15600" xr2:uid="{BC208827-992B-4615-801A-915F93A06D08}"/>
  </bookViews>
  <sheets>
    <sheet name="TUBOS FLEX - CHINA" sheetId="5" r:id="rId1"/>
    <sheet name="RCC - FINAL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" i="6" l="1"/>
  <c r="M2" i="6"/>
  <c r="L5" i="6"/>
  <c r="L4" i="6"/>
  <c r="L3" i="6"/>
  <c r="S5" i="6"/>
  <c r="S7" i="6"/>
  <c r="L2" i="6"/>
  <c r="N2" i="6" s="1"/>
  <c r="S6" i="6"/>
  <c r="S4" i="6"/>
  <c r="R4" i="6"/>
  <c r="N5" i="6"/>
  <c r="L7" i="6"/>
  <c r="N7" i="6" s="1"/>
  <c r="M8" i="6" l="1"/>
  <c r="M7" i="6"/>
  <c r="M5" i="6"/>
  <c r="Q10" i="6" l="1"/>
  <c r="R9" i="6" s="1"/>
  <c r="S9" i="6" s="1"/>
  <c r="R8" i="6" l="1"/>
  <c r="S8" i="6" s="1"/>
  <c r="L6" i="6" s="1"/>
  <c r="R7" i="6"/>
  <c r="R6" i="6"/>
  <c r="R5" i="6"/>
  <c r="N3" i="6" l="1"/>
  <c r="M3" i="6"/>
  <c r="N4" i="6"/>
  <c r="N6" i="6"/>
  <c r="M6" i="6"/>
  <c r="J33" i="5"/>
  <c r="M4" i="5"/>
  <c r="J30" i="5"/>
  <c r="J29" i="5"/>
  <c r="J28" i="5"/>
  <c r="J27" i="5"/>
  <c r="J26" i="5"/>
  <c r="J25" i="5"/>
  <c r="F14" i="5"/>
  <c r="H15" i="5"/>
  <c r="H16" i="5"/>
  <c r="H17" i="5"/>
  <c r="H18" i="5"/>
  <c r="H19" i="5"/>
  <c r="H14" i="5"/>
  <c r="G15" i="5"/>
  <c r="G16" i="5"/>
  <c r="G17" i="5"/>
  <c r="G18" i="5"/>
  <c r="G19" i="5"/>
  <c r="G14" i="5"/>
  <c r="F15" i="5"/>
  <c r="F16" i="5"/>
  <c r="F17" i="5"/>
  <c r="F18" i="5"/>
  <c r="F19" i="5"/>
  <c r="M5" i="5"/>
  <c r="M6" i="5"/>
  <c r="M7" i="5"/>
  <c r="M8" i="5"/>
  <c r="M9" i="5"/>
  <c r="N8" i="6" l="1"/>
  <c r="J17" i="5"/>
  <c r="J31" i="5"/>
  <c r="J16" i="5"/>
  <c r="J14" i="5"/>
  <c r="J19" i="5"/>
  <c r="J18" i="5"/>
  <c r="J15" i="5"/>
  <c r="M9" i="6" l="1"/>
  <c r="M11" i="6" s="1"/>
  <c r="J20" i="5"/>
</calcChain>
</file>

<file path=xl/sharedStrings.xml><?xml version="1.0" encoding="utf-8"?>
<sst xmlns="http://schemas.openxmlformats.org/spreadsheetml/2006/main" count="131" uniqueCount="62">
  <si>
    <t>CÓDIGO</t>
  </si>
  <si>
    <t>CLASSE</t>
  </si>
  <si>
    <t>TUBO FLEX 100MM</t>
  </si>
  <si>
    <t>TUBO FLEX 200MM</t>
  </si>
  <si>
    <t>TUBO FLEX 125MM</t>
  </si>
  <si>
    <t xml:space="preserve">TUBO FLEX 150MM </t>
  </si>
  <si>
    <t>DESCRIÇÃO</t>
  </si>
  <si>
    <t>PRODUTO</t>
  </si>
  <si>
    <t>QUANTIDADE</t>
  </si>
  <si>
    <t>VERIFICAÇÃO</t>
  </si>
  <si>
    <t>RECOLHIMENTO</t>
  </si>
  <si>
    <t>TUBO FLEX 100MM - AP (10 METROS)</t>
  </si>
  <si>
    <t>TUBO FLEX 100MM - AP (10 METROS) IM</t>
  </si>
  <si>
    <t>PROJETO</t>
  </si>
  <si>
    <t>MATÉRIA PRIMA - CHINA</t>
  </si>
  <si>
    <t>TOTAL</t>
  </si>
  <si>
    <t>TUBO FLEX 150MM - AP (10 METROS)</t>
  </si>
  <si>
    <t>TUBO FLEX 125MM - AP (10 METROS) IM</t>
  </si>
  <si>
    <t>TUBO FLEX 150MM - AP (10 METROS) IM</t>
  </si>
  <si>
    <t>TUBO FLEX 200MM - AP (10 METROS) IM</t>
  </si>
  <si>
    <t>TUBO FLEX 125MM - AP (10 METROS)</t>
  </si>
  <si>
    <t>TUBO FLEX 200MM - AP (10 METROS)</t>
  </si>
  <si>
    <t>TUBO FLEX 125MM - AP (9,5 METROS)</t>
  </si>
  <si>
    <t>TUBO FLEX 150MM - AP (9,5 METROS)</t>
  </si>
  <si>
    <t>MODELOS ( M )</t>
  </si>
  <si>
    <t>ANÁLISE DE VENDA (2023)</t>
  </si>
  <si>
    <t>QUANTIDADE VENDAS</t>
  </si>
  <si>
    <t>CUSTO RECOLHIMENTO (P/ HORA)</t>
  </si>
  <si>
    <t>CUSTO EMBALAGEM (P/ HORA)</t>
  </si>
  <si>
    <t>ESTICAMENTO (horas)</t>
  </si>
  <si>
    <t>VERIFICAÇÃO (horas)</t>
  </si>
  <si>
    <t>RECOLHIMENTO (horas)</t>
  </si>
  <si>
    <t>TEMPOS (hr)</t>
  </si>
  <si>
    <t>ESTICAMENTO</t>
  </si>
  <si>
    <t>CUSTO DAS ETAPAS</t>
  </si>
  <si>
    <t>LINHA TUBO CHINA FLEX - ATUAL</t>
  </si>
  <si>
    <t>LINHA TUBO CHINA FLEX - PROPOSTA</t>
  </si>
  <si>
    <t>CUSTO TOTAL(R$)</t>
  </si>
  <si>
    <t>RCC - TUBOS FLEX (CHINA)</t>
  </si>
  <si>
    <t>NÃO IRÁ EXISTIR ESTES PROCESSOS</t>
  </si>
  <si>
    <t>CUSTO OPERADOR (P/ HORA)</t>
  </si>
  <si>
    <t xml:space="preserve">OBS.: CONSIDERANDO UM MÊS TRABALHADO DE 220H/ O CUSTO MENSAL DE UM OPERADOR PARA A EMPRESA SERIA DE  R$3740,00. </t>
  </si>
  <si>
    <t>RCC TOTAL</t>
  </si>
  <si>
    <t>CUSTO TOTAL AO ANO (OPERADOR)</t>
  </si>
  <si>
    <t>LINHA TITAN</t>
  </si>
  <si>
    <t>LINHA</t>
  </si>
  <si>
    <t>VENDAS 2023</t>
  </si>
  <si>
    <t>VENDAS 2024 (EXPECTATIVA)</t>
  </si>
  <si>
    <t>%</t>
  </si>
  <si>
    <t>MODELO</t>
  </si>
  <si>
    <t>CUSTO ESTICAMENTO (ATUAL)</t>
  </si>
  <si>
    <t>CUSTO VERIFICAÇÃO (ATUAL)</t>
  </si>
  <si>
    <t>CUSTO RECOLHIMENTO (ATUAL)</t>
  </si>
  <si>
    <t>CUSTO ESTICAMENTO (RCC)</t>
  </si>
  <si>
    <t>CUSTO VERIFICAÇÃO (RCC)</t>
  </si>
  <si>
    <t>CUSTO RECOLHIMENTO (RCC)</t>
  </si>
  <si>
    <t>PERCENTUAL VENDAS 2023</t>
  </si>
  <si>
    <t>PROSPECÇÃO DE VENDA 2024</t>
  </si>
  <si>
    <t>CUSTO ATUAL</t>
  </si>
  <si>
    <t>CUSTO RCC</t>
  </si>
  <si>
    <t>RCC</t>
  </si>
  <si>
    <t>CUSTO OPERADOR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</si>
</sst>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1" x14ac:knownFonts="1">
    <font>
      <sz val="11"/>
      <color theme="1"/>
      <name val="Aptos Narrow"/>
      <family val="2"/>
      <scheme val="minor"/>
    </font>
    <font>
      <b/>
      <sz val="22"/>
      <color theme="1"/>
      <name val="Aptos Narrow"/>
      <family val="2"/>
      <scheme val="minor"/>
    </font>
    <font>
      <sz val="10"/>
      <name val="Arial"/>
      <family val="2"/>
    </font>
    <font>
      <b/>
      <sz val="11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  <font>
      <sz val="22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9" fontId="9" fillId="0" borderId="0" applyFont="0" applyFill="0" applyBorder="0" applyAlignment="0" applyProtection="0"/>
  </cellStyleXfs>
  <cellXfs count="14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5" borderId="23" xfId="0" applyFill="1" applyBorder="1" applyAlignment="1">
      <alignment horizontal="center"/>
    </xf>
    <xf numFmtId="0" fontId="0" fillId="0" borderId="2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top"/>
    </xf>
    <xf numFmtId="0" fontId="0" fillId="0" borderId="2" xfId="0" applyBorder="1" applyAlignment="1">
      <alignment horizontal="center" vertical="center"/>
    </xf>
    <xf numFmtId="0" fontId="0" fillId="5" borderId="2" xfId="0" applyFill="1" applyBorder="1" applyAlignment="1">
      <alignment horizontal="center" vertical="top"/>
    </xf>
    <xf numFmtId="0" fontId="0" fillId="0" borderId="14" xfId="0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3" borderId="17" xfId="0" applyFont="1" applyFill="1" applyBorder="1" applyAlignment="1">
      <alignment vertical="center"/>
    </xf>
    <xf numFmtId="0" fontId="6" fillId="2" borderId="4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3" fillId="8" borderId="16" xfId="0" applyFont="1" applyFill="1" applyBorder="1" applyAlignment="1">
      <alignment horizontal="center" vertical="center"/>
    </xf>
    <xf numFmtId="164" fontId="0" fillId="5" borderId="5" xfId="0" applyNumberForma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/>
    <xf numFmtId="0" fontId="3" fillId="0" borderId="0" xfId="0" applyFont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164" fontId="3" fillId="11" borderId="34" xfId="0" applyNumberFormat="1" applyFont="1" applyFill="1" applyBorder="1" applyAlignment="1">
      <alignment horizontal="center" vertical="center"/>
    </xf>
    <xf numFmtId="164" fontId="3" fillId="11" borderId="38" xfId="0" applyNumberFormat="1" applyFont="1" applyFill="1" applyBorder="1" applyAlignment="1">
      <alignment horizontal="center" vertical="center"/>
    </xf>
    <xf numFmtId="0" fontId="3" fillId="11" borderId="38" xfId="0" applyFont="1" applyFill="1" applyBorder="1" applyAlignment="1">
      <alignment horizontal="center" vertical="center"/>
    </xf>
    <xf numFmtId="164" fontId="3" fillId="11" borderId="36" xfId="0" applyNumberFormat="1" applyFont="1" applyFill="1" applyBorder="1" applyAlignment="1">
      <alignment horizontal="center" vertical="center"/>
    </xf>
    <xf numFmtId="164" fontId="3" fillId="11" borderId="16" xfId="0" applyNumberFormat="1" applyFont="1" applyFill="1" applyBorder="1" applyAlignment="1">
      <alignment horizontal="center" vertical="center"/>
    </xf>
    <xf numFmtId="164" fontId="3" fillId="11" borderId="18" xfId="0" applyNumberFormat="1" applyFont="1" applyFill="1" applyBorder="1" applyAlignment="1">
      <alignment horizontal="center" vertical="center"/>
    </xf>
    <xf numFmtId="164" fontId="3" fillId="11" borderId="5" xfId="0" applyNumberFormat="1" applyFont="1" applyFill="1" applyBorder="1" applyAlignment="1">
      <alignment horizontal="center" vertical="center"/>
    </xf>
    <xf numFmtId="164" fontId="0" fillId="12" borderId="12" xfId="0" applyNumberFormat="1" applyFill="1" applyBorder="1" applyAlignment="1">
      <alignment horizontal="center" vertical="center"/>
    </xf>
    <xf numFmtId="164" fontId="0" fillId="12" borderId="9" xfId="0" applyNumberFormat="1" applyFill="1" applyBorder="1" applyAlignment="1">
      <alignment horizontal="center" vertical="center"/>
    </xf>
    <xf numFmtId="164" fontId="0" fillId="12" borderId="21" xfId="0" applyNumberFormat="1" applyFill="1" applyBorder="1" applyAlignment="1">
      <alignment horizontal="center" vertical="center"/>
    </xf>
    <xf numFmtId="164" fontId="0" fillId="12" borderId="23" xfId="0" applyNumberFormat="1" applyFill="1" applyBorder="1" applyAlignment="1">
      <alignment horizontal="center" vertical="center"/>
    </xf>
    <xf numFmtId="164" fontId="0" fillId="12" borderId="23" xfId="0" applyNumberFormat="1" applyFill="1" applyBorder="1" applyAlignment="1">
      <alignment horizontal="center"/>
    </xf>
    <xf numFmtId="164" fontId="0" fillId="12" borderId="19" xfId="0" applyNumberFormat="1" applyFill="1" applyBorder="1" applyAlignment="1">
      <alignment horizontal="center" vertical="center"/>
    </xf>
    <xf numFmtId="164" fontId="0" fillId="12" borderId="10" xfId="0" applyNumberFormat="1" applyFill="1" applyBorder="1" applyAlignment="1">
      <alignment horizontal="center" vertical="center"/>
    </xf>
    <xf numFmtId="164" fontId="0" fillId="13" borderId="12" xfId="0" applyNumberFormat="1" applyFill="1" applyBorder="1" applyAlignment="1">
      <alignment horizontal="center" vertical="center"/>
    </xf>
    <xf numFmtId="164" fontId="0" fillId="13" borderId="9" xfId="0" applyNumberFormat="1" applyFill="1" applyBorder="1" applyAlignment="1">
      <alignment horizontal="center" vertical="center"/>
    </xf>
    <xf numFmtId="164" fontId="0" fillId="13" borderId="13" xfId="0" applyNumberFormat="1" applyFill="1" applyBorder="1" applyAlignment="1">
      <alignment horizontal="center" vertical="center"/>
    </xf>
    <xf numFmtId="164" fontId="0" fillId="13" borderId="21" xfId="0" applyNumberFormat="1" applyFill="1" applyBorder="1" applyAlignment="1">
      <alignment horizontal="center" vertical="center"/>
    </xf>
    <xf numFmtId="164" fontId="0" fillId="13" borderId="23" xfId="0" applyNumberFormat="1" applyFill="1" applyBorder="1" applyAlignment="1">
      <alignment horizontal="center" vertical="center"/>
    </xf>
    <xf numFmtId="164" fontId="0" fillId="13" borderId="26" xfId="0" applyNumberFormat="1" applyFill="1" applyBorder="1" applyAlignment="1">
      <alignment horizontal="center" vertical="center"/>
    </xf>
    <xf numFmtId="164" fontId="0" fillId="13" borderId="23" xfId="0" applyNumberFormat="1" applyFill="1" applyBorder="1" applyAlignment="1">
      <alignment horizontal="center"/>
    </xf>
    <xf numFmtId="164" fontId="0" fillId="13" borderId="19" xfId="0" applyNumberFormat="1" applyFill="1" applyBorder="1" applyAlignment="1">
      <alignment horizontal="center" vertical="center"/>
    </xf>
    <xf numFmtId="164" fontId="0" fillId="13" borderId="10" xfId="0" applyNumberFormat="1" applyFill="1" applyBorder="1" applyAlignment="1">
      <alignment horizontal="center" vertical="center"/>
    </xf>
    <xf numFmtId="164" fontId="0" fillId="13" borderId="20" xfId="0" applyNumberFormat="1" applyFill="1" applyBorder="1" applyAlignment="1">
      <alignment horizontal="center" vertical="center"/>
    </xf>
    <xf numFmtId="164" fontId="3" fillId="11" borderId="30" xfId="0" applyNumberFormat="1" applyFont="1" applyFill="1" applyBorder="1" applyAlignment="1">
      <alignment horizontal="center" vertical="center"/>
    </xf>
    <xf numFmtId="9" fontId="0" fillId="0" borderId="2" xfId="2" applyFont="1" applyBorder="1" applyAlignment="1">
      <alignment horizontal="center" vertical="center"/>
    </xf>
    <xf numFmtId="9" fontId="0" fillId="0" borderId="14" xfId="2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64" fontId="3" fillId="11" borderId="22" xfId="0" applyNumberFormat="1" applyFont="1" applyFill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10" fillId="14" borderId="16" xfId="0" applyFont="1" applyFill="1" applyBorder="1" applyAlignment="1">
      <alignment horizontal="center" vertical="center"/>
    </xf>
    <xf numFmtId="164" fontId="10" fillId="14" borderId="18" xfId="0" applyNumberFormat="1" applyFont="1" applyFill="1" applyBorder="1" applyAlignment="1">
      <alignment horizontal="center" vertical="center"/>
    </xf>
    <xf numFmtId="10" fontId="0" fillId="0" borderId="12" xfId="2" applyNumberFormat="1" applyFont="1" applyBorder="1" applyAlignment="1">
      <alignment horizontal="center" vertical="center"/>
    </xf>
    <xf numFmtId="10" fontId="0" fillId="0" borderId="21" xfId="2" applyNumberFormat="1" applyFont="1" applyBorder="1" applyAlignment="1">
      <alignment horizontal="center" vertical="center"/>
    </xf>
    <xf numFmtId="10" fontId="0" fillId="0" borderId="11" xfId="2" applyNumberFormat="1" applyFont="1" applyBorder="1" applyAlignment="1">
      <alignment horizontal="center" vertical="center"/>
    </xf>
    <xf numFmtId="10" fontId="0" fillId="0" borderId="2" xfId="2" applyNumberFormat="1" applyFon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0" fontId="3" fillId="9" borderId="16" xfId="0" applyFont="1" applyFill="1" applyBorder="1" applyAlignment="1">
      <alignment horizontal="center" vertical="center"/>
    </xf>
    <xf numFmtId="0" fontId="3" fillId="9" borderId="17" xfId="0" applyFont="1" applyFill="1" applyBorder="1" applyAlignment="1">
      <alignment horizontal="center" vertical="center"/>
    </xf>
    <xf numFmtId="0" fontId="3" fillId="9" borderId="18" xfId="0" applyFont="1" applyFill="1" applyBorder="1" applyAlignment="1">
      <alignment horizontal="center" vertical="center"/>
    </xf>
    <xf numFmtId="0" fontId="8" fillId="10" borderId="29" xfId="0" applyFont="1" applyFill="1" applyBorder="1" applyAlignment="1">
      <alignment horizontal="center" vertical="center"/>
    </xf>
    <xf numFmtId="0" fontId="8" fillId="10" borderId="30" xfId="0" applyFont="1" applyFill="1" applyBorder="1" applyAlignment="1">
      <alignment horizontal="center" vertical="center"/>
    </xf>
    <xf numFmtId="0" fontId="8" fillId="10" borderId="3" xfId="0" applyFont="1" applyFill="1" applyBorder="1" applyAlignment="1">
      <alignment horizontal="center" vertical="center"/>
    </xf>
    <xf numFmtId="0" fontId="8" fillId="10" borderId="31" xfId="0" applyFont="1" applyFill="1" applyBorder="1" applyAlignment="1">
      <alignment horizontal="center" vertical="center"/>
    </xf>
    <xf numFmtId="164" fontId="8" fillId="10" borderId="22" xfId="0" applyNumberFormat="1" applyFont="1" applyFill="1" applyBorder="1" applyAlignment="1">
      <alignment horizontal="center" vertical="center"/>
    </xf>
    <xf numFmtId="0" fontId="8" fillId="10" borderId="25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0" fontId="1" fillId="7" borderId="18" xfId="0" applyFont="1" applyFill="1" applyBorder="1" applyAlignment="1">
      <alignment horizontal="center" vertical="center"/>
    </xf>
    <xf numFmtId="0" fontId="0" fillId="8" borderId="16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0" fillId="8" borderId="18" xfId="0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1" fillId="6" borderId="18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</cellXfs>
  <cellStyles count="3">
    <cellStyle name="Normal" xfId="0" builtinId="0"/>
    <cellStyle name="Normal 3 2" xfId="1" xr:uid="{563509CB-B890-4DAF-BD3C-744B11C92CD3}"/>
    <cellStyle name="Porcentagem" xfId="2" builtinId="5"/>
  </cellStyles>
  <dxfs count="0"/>
  <tableStyles count="0" defaultTableStyle="TableStyleMedium2" defaultPivotStyle="PivotStyleLight16"/>
  <colors>
    <mruColors>
      <color rgb="FFF7FCFF"/>
      <color rgb="FFFCFF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C837A-BFB3-48C1-A04C-73E41006F046}">
  <dimension ref="B1:M40"/>
  <sheetViews>
    <sheetView showGridLines="0" tabSelected="1" topLeftCell="G4" workbookViewId="0">
      <selection activeCell="K15" sqref="K15"/>
    </sheetView>
  </sheetViews>
  <sheetFormatPr defaultColWidth="9.140625" defaultRowHeight="15" x14ac:dyDescent="0.25"/>
  <cols>
    <col min="1" max="1" width="4.28515625" style="1" customWidth="1"/>
    <col min="2" max="2" width="11.7109375" style="1" bestFit="1" customWidth="1"/>
    <col min="3" max="3" width="35.5703125" style="1" bestFit="1" customWidth="1"/>
    <col min="4" max="4" width="21.7109375" style="1" customWidth="1"/>
    <col min="5" max="5" width="19.7109375" style="1" bestFit="1" customWidth="1"/>
    <col min="6" max="6" width="30.28515625" style="1" bestFit="1" customWidth="1"/>
    <col min="7" max="7" width="28.85546875" style="1" customWidth="1"/>
    <col min="8" max="8" width="35.5703125" style="1" bestFit="1" customWidth="1"/>
    <col min="9" max="9" width="28.85546875" style="1" bestFit="1" customWidth="1"/>
    <col min="10" max="10" width="23.42578125" style="1" bestFit="1" customWidth="1"/>
    <col min="11" max="11" width="18.140625" style="1" bestFit="1" customWidth="1"/>
    <col min="12" max="12" width="22" style="1" bestFit="1" customWidth="1"/>
    <col min="13" max="13" width="10" style="1" bestFit="1" customWidth="1"/>
    <col min="14" max="16384" width="9.140625" style="1"/>
  </cols>
  <sheetData>
    <row r="1" spans="2:13" ht="29.25" customHeight="1" thickBot="1" x14ac:dyDescent="0.3">
      <c r="B1" s="132" t="s">
        <v>38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4"/>
    </row>
    <row r="2" spans="2:13" ht="29.25" customHeight="1" thickBot="1" x14ac:dyDescent="0.3">
      <c r="B2" s="138" t="s">
        <v>7</v>
      </c>
      <c r="C2" s="139"/>
      <c r="D2" s="139"/>
      <c r="E2" s="140"/>
      <c r="F2" s="115" t="s">
        <v>14</v>
      </c>
      <c r="G2" s="116"/>
      <c r="H2" s="116"/>
      <c r="I2" s="117"/>
      <c r="J2" s="43"/>
      <c r="K2" s="138" t="s">
        <v>32</v>
      </c>
      <c r="L2" s="139"/>
      <c r="M2" s="140"/>
    </row>
    <row r="3" spans="2:13" ht="29.25" customHeight="1" thickBot="1" x14ac:dyDescent="0.3">
      <c r="B3" s="36" t="s">
        <v>0</v>
      </c>
      <c r="C3" s="5" t="s">
        <v>6</v>
      </c>
      <c r="D3" s="37" t="s">
        <v>1</v>
      </c>
      <c r="E3" s="5" t="s">
        <v>24</v>
      </c>
      <c r="F3" s="37" t="s">
        <v>13</v>
      </c>
      <c r="G3" s="5" t="s">
        <v>0</v>
      </c>
      <c r="H3" s="37" t="s">
        <v>6</v>
      </c>
      <c r="I3" s="5" t="s">
        <v>8</v>
      </c>
      <c r="J3" s="5" t="s">
        <v>33</v>
      </c>
      <c r="K3" s="37" t="s">
        <v>9</v>
      </c>
      <c r="L3" s="5" t="s">
        <v>10</v>
      </c>
      <c r="M3" s="38" t="s">
        <v>15</v>
      </c>
    </row>
    <row r="4" spans="2:13" x14ac:dyDescent="0.25">
      <c r="B4" s="39">
        <v>1611</v>
      </c>
      <c r="C4" s="22" t="s">
        <v>11</v>
      </c>
      <c r="D4" s="40" t="s">
        <v>2</v>
      </c>
      <c r="E4" s="22">
        <v>10</v>
      </c>
      <c r="F4" s="40">
        <v>1627</v>
      </c>
      <c r="G4" s="22">
        <v>3144</v>
      </c>
      <c r="H4" s="40" t="s">
        <v>12</v>
      </c>
      <c r="I4" s="22">
        <v>1</v>
      </c>
      <c r="J4" s="22">
        <v>1.3833000000000001E-3</v>
      </c>
      <c r="K4" s="40">
        <v>3.0000000000000001E-3</v>
      </c>
      <c r="L4" s="22">
        <v>3.0000000000000001E-3</v>
      </c>
      <c r="M4" s="41">
        <f t="shared" ref="M4:M9" si="0">SUM(J4:L4)</f>
        <v>7.3832999999999998E-3</v>
      </c>
    </row>
    <row r="5" spans="2:13" x14ac:dyDescent="0.25">
      <c r="B5" s="29">
        <v>1613</v>
      </c>
      <c r="C5" s="23" t="s">
        <v>20</v>
      </c>
      <c r="D5" s="16" t="s">
        <v>4</v>
      </c>
      <c r="E5" s="23">
        <v>10</v>
      </c>
      <c r="F5" s="16">
        <v>1628</v>
      </c>
      <c r="G5" s="23">
        <v>3145</v>
      </c>
      <c r="H5" s="16" t="s">
        <v>17</v>
      </c>
      <c r="I5" s="23">
        <v>1</v>
      </c>
      <c r="J5" s="34">
        <v>1.3833000000000001E-3</v>
      </c>
      <c r="K5" s="15">
        <v>3.0000000000000001E-3</v>
      </c>
      <c r="L5" s="34">
        <v>3.0000000000000001E-3</v>
      </c>
      <c r="M5" s="25">
        <f t="shared" si="0"/>
        <v>7.3832999999999998E-3</v>
      </c>
    </row>
    <row r="6" spans="2:13" x14ac:dyDescent="0.25">
      <c r="B6" s="29">
        <v>1616</v>
      </c>
      <c r="C6" s="23" t="s">
        <v>16</v>
      </c>
      <c r="D6" s="16" t="s">
        <v>5</v>
      </c>
      <c r="E6" s="23">
        <v>10</v>
      </c>
      <c r="F6" s="16">
        <v>1629</v>
      </c>
      <c r="G6" s="23">
        <v>3146</v>
      </c>
      <c r="H6" s="16" t="s">
        <v>18</v>
      </c>
      <c r="I6" s="23">
        <v>1</v>
      </c>
      <c r="J6" s="34">
        <v>1.3833000000000001E-3</v>
      </c>
      <c r="K6" s="15">
        <v>3.0000000000000001E-3</v>
      </c>
      <c r="L6" s="34">
        <v>3.0000000000000001E-3</v>
      </c>
      <c r="M6" s="25">
        <f t="shared" si="0"/>
        <v>7.3832999999999998E-3</v>
      </c>
    </row>
    <row r="7" spans="2:13" x14ac:dyDescent="0.25">
      <c r="B7" s="29">
        <v>1618</v>
      </c>
      <c r="C7" s="23" t="s">
        <v>21</v>
      </c>
      <c r="D7" s="16" t="s">
        <v>3</v>
      </c>
      <c r="E7" s="23">
        <v>10</v>
      </c>
      <c r="F7" s="16">
        <v>12432</v>
      </c>
      <c r="G7" s="23">
        <v>3148</v>
      </c>
      <c r="H7" s="16" t="s">
        <v>19</v>
      </c>
      <c r="I7" s="23">
        <v>1</v>
      </c>
      <c r="J7" s="34">
        <v>1.3833000000000001E-3</v>
      </c>
      <c r="K7" s="15">
        <v>3.0000000000000001E-3</v>
      </c>
      <c r="L7" s="34">
        <v>3.0000000000000001E-3</v>
      </c>
      <c r="M7" s="25">
        <f t="shared" si="0"/>
        <v>7.3832999999999998E-3</v>
      </c>
    </row>
    <row r="8" spans="2:13" x14ac:dyDescent="0.25">
      <c r="B8" s="30">
        <v>55820</v>
      </c>
      <c r="C8" s="32" t="s">
        <v>23</v>
      </c>
      <c r="D8" s="33" t="s">
        <v>5</v>
      </c>
      <c r="E8" s="23">
        <v>9.5</v>
      </c>
      <c r="F8" s="16">
        <v>11546</v>
      </c>
      <c r="G8" s="23">
        <v>3146</v>
      </c>
      <c r="H8" s="16" t="s">
        <v>18</v>
      </c>
      <c r="I8" s="23">
        <v>1</v>
      </c>
      <c r="J8" s="34">
        <v>1.3833000000000001E-3</v>
      </c>
      <c r="K8" s="15">
        <v>3.0000000000000001E-3</v>
      </c>
      <c r="L8" s="34">
        <v>3.0000000000000001E-3</v>
      </c>
      <c r="M8" s="25">
        <f t="shared" si="0"/>
        <v>7.3832999999999998E-3</v>
      </c>
    </row>
    <row r="9" spans="2:13" ht="15.75" thickBot="1" x14ac:dyDescent="0.3">
      <c r="B9" s="31">
        <v>55824</v>
      </c>
      <c r="C9" s="3" t="s">
        <v>22</v>
      </c>
      <c r="D9" s="17" t="s">
        <v>4</v>
      </c>
      <c r="E9" s="3">
        <v>9.5</v>
      </c>
      <c r="F9" s="17">
        <v>11547</v>
      </c>
      <c r="G9" s="3">
        <v>3145</v>
      </c>
      <c r="H9" s="17" t="s">
        <v>17</v>
      </c>
      <c r="I9" s="3">
        <v>1</v>
      </c>
      <c r="J9" s="35">
        <v>1.3833000000000001E-3</v>
      </c>
      <c r="K9" s="42">
        <v>3.0000000000000001E-3</v>
      </c>
      <c r="L9" s="35">
        <v>3.0000000000000001E-3</v>
      </c>
      <c r="M9" s="26">
        <f t="shared" si="0"/>
        <v>7.3832999999999998E-3</v>
      </c>
    </row>
    <row r="10" spans="2:13" ht="15.75" thickBot="1" x14ac:dyDescent="0.3">
      <c r="B10" s="127"/>
      <c r="C10" s="128"/>
      <c r="D10" s="128"/>
      <c r="E10" s="128"/>
      <c r="F10" s="128"/>
      <c r="G10" s="128"/>
      <c r="H10" s="128"/>
      <c r="I10" s="128"/>
      <c r="J10" s="129"/>
    </row>
    <row r="11" spans="2:13" ht="26.25" customHeight="1" thickBot="1" x14ac:dyDescent="0.3">
      <c r="B11" s="124" t="s">
        <v>35</v>
      </c>
      <c r="C11" s="125"/>
      <c r="D11" s="125"/>
      <c r="E11" s="125"/>
      <c r="F11" s="125"/>
      <c r="G11" s="125"/>
      <c r="H11" s="125"/>
      <c r="I11" s="125"/>
      <c r="J11" s="126"/>
    </row>
    <row r="12" spans="2:13" ht="29.25" thickBot="1" x14ac:dyDescent="0.3">
      <c r="B12" s="115" t="s">
        <v>7</v>
      </c>
      <c r="C12" s="116"/>
      <c r="D12" s="116"/>
      <c r="E12" s="117"/>
      <c r="F12" s="115" t="s">
        <v>34</v>
      </c>
      <c r="G12" s="116"/>
      <c r="H12" s="117"/>
      <c r="I12" s="141" t="s">
        <v>25</v>
      </c>
      <c r="J12" s="142"/>
      <c r="M12" s="2"/>
    </row>
    <row r="13" spans="2:13" ht="21.75" thickBot="1" x14ac:dyDescent="0.3">
      <c r="B13" s="4" t="s">
        <v>0</v>
      </c>
      <c r="C13" s="5" t="s">
        <v>6</v>
      </c>
      <c r="D13" s="6" t="s">
        <v>1</v>
      </c>
      <c r="E13" s="5" t="s">
        <v>24</v>
      </c>
      <c r="F13" s="6" t="s">
        <v>29</v>
      </c>
      <c r="G13" s="5" t="s">
        <v>30</v>
      </c>
      <c r="H13" s="6" t="s">
        <v>31</v>
      </c>
      <c r="I13" s="5" t="s">
        <v>26</v>
      </c>
      <c r="J13" s="5" t="s">
        <v>37</v>
      </c>
    </row>
    <row r="14" spans="2:13" x14ac:dyDescent="0.25">
      <c r="B14" s="22">
        <v>1611</v>
      </c>
      <c r="C14" s="15" t="s">
        <v>11</v>
      </c>
      <c r="D14" s="22" t="s">
        <v>2</v>
      </c>
      <c r="E14" s="15">
        <v>10</v>
      </c>
      <c r="F14" s="11">
        <f t="shared" ref="F14:G19" si="1">$D$32*J4</f>
        <v>3.4582500000000002E-2</v>
      </c>
      <c r="G14" s="21">
        <f t="shared" si="1"/>
        <v>7.4999999999999997E-2</v>
      </c>
      <c r="H14" s="14">
        <f t="shared" ref="H14:H19" si="2">$D$33*L4</f>
        <v>7.4999999999999997E-2</v>
      </c>
      <c r="I14" s="50">
        <v>36039</v>
      </c>
      <c r="J14" s="21">
        <f t="shared" ref="J14:K19" si="3">(SUM(F14:H14)*I14)</f>
        <v>6652.1687174999997</v>
      </c>
    </row>
    <row r="15" spans="2:13" x14ac:dyDescent="0.25">
      <c r="B15" s="23">
        <v>1613</v>
      </c>
      <c r="C15" s="16" t="s">
        <v>20</v>
      </c>
      <c r="D15" s="23" t="s">
        <v>4</v>
      </c>
      <c r="E15" s="16">
        <v>10</v>
      </c>
      <c r="F15" s="12">
        <f t="shared" si="1"/>
        <v>3.4582500000000002E-2</v>
      </c>
      <c r="G15" s="19">
        <f t="shared" si="1"/>
        <v>7.4999999999999997E-2</v>
      </c>
      <c r="H15" s="9">
        <f t="shared" si="2"/>
        <v>7.4999999999999997E-2</v>
      </c>
      <c r="I15" s="23">
        <v>4811</v>
      </c>
      <c r="J15" s="18">
        <f t="shared" si="3"/>
        <v>888.02640749999989</v>
      </c>
    </row>
    <row r="16" spans="2:13" x14ac:dyDescent="0.25">
      <c r="B16" s="23">
        <v>1616</v>
      </c>
      <c r="C16" s="16" t="s">
        <v>16</v>
      </c>
      <c r="D16" s="23" t="s">
        <v>5</v>
      </c>
      <c r="E16" s="16">
        <v>10</v>
      </c>
      <c r="F16" s="12">
        <f t="shared" si="1"/>
        <v>3.4582500000000002E-2</v>
      </c>
      <c r="G16" s="19">
        <f t="shared" si="1"/>
        <v>7.4999999999999997E-2</v>
      </c>
      <c r="H16" s="9">
        <f t="shared" si="2"/>
        <v>7.4999999999999997E-2</v>
      </c>
      <c r="I16" s="23">
        <v>8123</v>
      </c>
      <c r="J16" s="18">
        <f t="shared" si="3"/>
        <v>1499.3636474999998</v>
      </c>
    </row>
    <row r="17" spans="2:10" x14ac:dyDescent="0.25">
      <c r="B17" s="23">
        <v>1618</v>
      </c>
      <c r="C17" s="16" t="s">
        <v>21</v>
      </c>
      <c r="D17" s="23" t="s">
        <v>3</v>
      </c>
      <c r="E17" s="16">
        <v>10</v>
      </c>
      <c r="F17" s="12">
        <f t="shared" si="1"/>
        <v>3.4582500000000002E-2</v>
      </c>
      <c r="G17" s="19">
        <f t="shared" si="1"/>
        <v>7.4999999999999997E-2</v>
      </c>
      <c r="H17" s="9">
        <f t="shared" si="2"/>
        <v>7.4999999999999997E-2</v>
      </c>
      <c r="I17" s="23">
        <v>2261</v>
      </c>
      <c r="J17" s="18">
        <f t="shared" si="3"/>
        <v>417.34103249999998</v>
      </c>
    </row>
    <row r="18" spans="2:10" x14ac:dyDescent="0.25">
      <c r="B18" s="28">
        <v>55820</v>
      </c>
      <c r="C18" s="27" t="s">
        <v>23</v>
      </c>
      <c r="D18" s="24" t="s">
        <v>5</v>
      </c>
      <c r="E18" s="16">
        <v>9.5</v>
      </c>
      <c r="F18" s="12">
        <f t="shared" si="1"/>
        <v>3.4582500000000002E-2</v>
      </c>
      <c r="G18" s="19">
        <f t="shared" si="1"/>
        <v>7.4999999999999997E-2</v>
      </c>
      <c r="H18" s="9">
        <f t="shared" si="2"/>
        <v>7.4999999999999997E-2</v>
      </c>
      <c r="I18" s="23">
        <v>0</v>
      </c>
      <c r="J18" s="18">
        <f t="shared" si="3"/>
        <v>0</v>
      </c>
    </row>
    <row r="19" spans="2:10" ht="15.75" thickBot="1" x14ac:dyDescent="0.3">
      <c r="B19" s="3">
        <v>55824</v>
      </c>
      <c r="C19" s="17" t="s">
        <v>22</v>
      </c>
      <c r="D19" s="3" t="s">
        <v>4</v>
      </c>
      <c r="E19" s="17">
        <v>9.5</v>
      </c>
      <c r="F19" s="13">
        <f t="shared" si="1"/>
        <v>3.4582500000000002E-2</v>
      </c>
      <c r="G19" s="20">
        <f t="shared" si="1"/>
        <v>7.4999999999999997E-2</v>
      </c>
      <c r="H19" s="10">
        <f t="shared" si="2"/>
        <v>7.4999999999999997E-2</v>
      </c>
      <c r="I19" s="51">
        <v>0</v>
      </c>
      <c r="J19" s="49">
        <f t="shared" si="3"/>
        <v>0</v>
      </c>
    </row>
    <row r="20" spans="2:10" ht="15.75" thickBot="1" x14ac:dyDescent="0.3">
      <c r="I20" s="52" t="s">
        <v>15</v>
      </c>
      <c r="J20" s="48">
        <f>SUM(J14:J19)</f>
        <v>9456.8998049999991</v>
      </c>
    </row>
    <row r="21" spans="2:10" ht="15.75" thickBot="1" x14ac:dyDescent="0.3">
      <c r="B21" s="121"/>
      <c r="C21" s="122"/>
      <c r="D21" s="122"/>
      <c r="E21" s="122"/>
      <c r="F21" s="122"/>
      <c r="G21" s="122"/>
      <c r="H21" s="122"/>
      <c r="I21" s="122"/>
      <c r="J21" s="123"/>
    </row>
    <row r="22" spans="2:10" ht="29.25" thickBot="1" x14ac:dyDescent="0.3">
      <c r="B22" s="118" t="s">
        <v>36</v>
      </c>
      <c r="C22" s="119"/>
      <c r="D22" s="119"/>
      <c r="E22" s="119"/>
      <c r="F22" s="119"/>
      <c r="G22" s="119"/>
      <c r="H22" s="119"/>
      <c r="I22" s="119"/>
      <c r="J22" s="120"/>
    </row>
    <row r="23" spans="2:10" ht="29.25" thickBot="1" x14ac:dyDescent="0.3">
      <c r="B23" s="135" t="s">
        <v>7</v>
      </c>
      <c r="C23" s="136"/>
      <c r="D23" s="136"/>
      <c r="E23" s="137"/>
      <c r="F23" s="135" t="s">
        <v>34</v>
      </c>
      <c r="G23" s="136"/>
      <c r="H23" s="137"/>
      <c r="I23" s="130" t="s">
        <v>25</v>
      </c>
      <c r="J23" s="131"/>
    </row>
    <row r="24" spans="2:10" ht="21.75" thickBot="1" x14ac:dyDescent="0.3">
      <c r="B24" s="7" t="s">
        <v>0</v>
      </c>
      <c r="C24" s="8" t="s">
        <v>6</v>
      </c>
      <c r="D24" s="44" t="s">
        <v>1</v>
      </c>
      <c r="E24" s="8" t="s">
        <v>24</v>
      </c>
      <c r="F24" s="44" t="s">
        <v>29</v>
      </c>
      <c r="G24" s="8" t="s">
        <v>30</v>
      </c>
      <c r="H24" s="44" t="s">
        <v>31</v>
      </c>
      <c r="I24" s="8" t="s">
        <v>26</v>
      </c>
      <c r="J24" s="8" t="s">
        <v>37</v>
      </c>
    </row>
    <row r="25" spans="2:10" x14ac:dyDescent="0.25">
      <c r="B25" s="22">
        <v>1611</v>
      </c>
      <c r="C25" s="15" t="s">
        <v>11</v>
      </c>
      <c r="D25" s="22" t="s">
        <v>2</v>
      </c>
      <c r="E25" s="15">
        <v>10</v>
      </c>
      <c r="F25" s="11">
        <v>0</v>
      </c>
      <c r="G25" s="21">
        <v>0</v>
      </c>
      <c r="H25" s="14">
        <v>0</v>
      </c>
      <c r="I25" s="50">
        <v>36039</v>
      </c>
      <c r="J25" s="21">
        <f t="shared" ref="J25:J30" si="4">(SUM(F25:H25)*I25)</f>
        <v>0</v>
      </c>
    </row>
    <row r="26" spans="2:10" x14ac:dyDescent="0.25">
      <c r="B26" s="23">
        <v>1613</v>
      </c>
      <c r="C26" s="16" t="s">
        <v>20</v>
      </c>
      <c r="D26" s="23" t="s">
        <v>4</v>
      </c>
      <c r="E26" s="16">
        <v>10</v>
      </c>
      <c r="F26" s="12">
        <v>0</v>
      </c>
      <c r="G26" s="19">
        <v>0</v>
      </c>
      <c r="H26" s="9">
        <v>0</v>
      </c>
      <c r="I26" s="23">
        <v>4811</v>
      </c>
      <c r="J26" s="18">
        <f t="shared" si="4"/>
        <v>0</v>
      </c>
    </row>
    <row r="27" spans="2:10" x14ac:dyDescent="0.25">
      <c r="B27" s="23">
        <v>1616</v>
      </c>
      <c r="C27" s="16" t="s">
        <v>16</v>
      </c>
      <c r="D27" s="23" t="s">
        <v>5</v>
      </c>
      <c r="E27" s="16">
        <v>10</v>
      </c>
      <c r="F27" s="12">
        <v>0</v>
      </c>
      <c r="G27" s="19">
        <v>0</v>
      </c>
      <c r="H27" s="9">
        <v>0</v>
      </c>
      <c r="I27" s="23">
        <v>8123</v>
      </c>
      <c r="J27" s="18">
        <f t="shared" si="4"/>
        <v>0</v>
      </c>
    </row>
    <row r="28" spans="2:10" x14ac:dyDescent="0.25">
      <c r="B28" s="23">
        <v>1618</v>
      </c>
      <c r="C28" s="16" t="s">
        <v>21</v>
      </c>
      <c r="D28" s="23" t="s">
        <v>3</v>
      </c>
      <c r="E28" s="16">
        <v>10</v>
      </c>
      <c r="F28" s="12">
        <v>0</v>
      </c>
      <c r="G28" s="19">
        <v>0</v>
      </c>
      <c r="H28" s="9">
        <v>0</v>
      </c>
      <c r="I28" s="23">
        <v>2261</v>
      </c>
      <c r="J28" s="18">
        <f t="shared" si="4"/>
        <v>0</v>
      </c>
    </row>
    <row r="29" spans="2:10" x14ac:dyDescent="0.25">
      <c r="B29" s="28">
        <v>55820</v>
      </c>
      <c r="C29" s="27" t="s">
        <v>23</v>
      </c>
      <c r="D29" s="24" t="s">
        <v>5</v>
      </c>
      <c r="E29" s="16">
        <v>9.5</v>
      </c>
      <c r="F29" s="12">
        <v>0</v>
      </c>
      <c r="G29" s="19">
        <v>0</v>
      </c>
      <c r="H29" s="9">
        <v>0</v>
      </c>
      <c r="I29" s="23">
        <v>0</v>
      </c>
      <c r="J29" s="18">
        <f t="shared" si="4"/>
        <v>0</v>
      </c>
    </row>
    <row r="30" spans="2:10" ht="15.75" thickBot="1" x14ac:dyDescent="0.3">
      <c r="B30" s="3">
        <v>55824</v>
      </c>
      <c r="C30" s="17" t="s">
        <v>22</v>
      </c>
      <c r="D30" s="3" t="s">
        <v>4</v>
      </c>
      <c r="E30" s="17">
        <v>9.5</v>
      </c>
      <c r="F30" s="13">
        <v>0</v>
      </c>
      <c r="G30" s="20">
        <v>0</v>
      </c>
      <c r="H30" s="10">
        <v>0</v>
      </c>
      <c r="I30" s="51">
        <v>0</v>
      </c>
      <c r="J30" s="49">
        <f t="shared" si="4"/>
        <v>0</v>
      </c>
    </row>
    <row r="31" spans="2:10" ht="16.5" thickBot="1" x14ac:dyDescent="0.3">
      <c r="F31" s="104" t="s">
        <v>39</v>
      </c>
      <c r="G31" s="105"/>
      <c r="H31" s="106"/>
      <c r="I31" s="53" t="s">
        <v>15</v>
      </c>
      <c r="J31" s="48">
        <f>SUM(J25:J30)</f>
        <v>0</v>
      </c>
    </row>
    <row r="32" spans="2:10" ht="15.75" thickBot="1" x14ac:dyDescent="0.3">
      <c r="C32" s="46" t="s">
        <v>28</v>
      </c>
      <c r="D32" s="47">
        <v>25</v>
      </c>
    </row>
    <row r="33" spans="3:10" ht="15.75" thickBot="1" x14ac:dyDescent="0.3">
      <c r="C33" s="45" t="s">
        <v>27</v>
      </c>
      <c r="D33" s="47">
        <v>25</v>
      </c>
      <c r="H33" s="107" t="s">
        <v>42</v>
      </c>
      <c r="I33" s="108"/>
      <c r="J33" s="111">
        <f>D35+J20</f>
        <v>54336.899805000001</v>
      </c>
    </row>
    <row r="34" spans="3:10" ht="15.75" thickBot="1" x14ac:dyDescent="0.3">
      <c r="C34" s="45" t="s">
        <v>40</v>
      </c>
      <c r="D34" s="47">
        <v>17</v>
      </c>
      <c r="H34" s="109"/>
      <c r="I34" s="110"/>
      <c r="J34" s="112"/>
    </row>
    <row r="35" spans="3:10" ht="15.75" thickBot="1" x14ac:dyDescent="0.3">
      <c r="C35" s="45" t="s">
        <v>43</v>
      </c>
      <c r="D35" s="47">
        <v>44880</v>
      </c>
    </row>
    <row r="36" spans="3:10" ht="15.75" thickBot="1" x14ac:dyDescent="0.3">
      <c r="C36" s="113" t="s">
        <v>41</v>
      </c>
      <c r="D36" s="114"/>
    </row>
    <row r="39" spans="3:10" ht="31.5" customHeight="1" x14ac:dyDescent="0.25">
      <c r="E39" s="54"/>
      <c r="F39" s="54"/>
    </row>
    <row r="40" spans="3:10" x14ac:dyDescent="0.25">
      <c r="C40" s="54"/>
      <c r="D40" s="54"/>
      <c r="E40" s="54"/>
      <c r="F40" s="54"/>
    </row>
  </sheetData>
  <mergeCells count="18">
    <mergeCell ref="B11:J11"/>
    <mergeCell ref="B10:J10"/>
    <mergeCell ref="I23:J23"/>
    <mergeCell ref="B1:M1"/>
    <mergeCell ref="B23:E23"/>
    <mergeCell ref="B2:E2"/>
    <mergeCell ref="K2:M2"/>
    <mergeCell ref="B12:E12"/>
    <mergeCell ref="F2:I2"/>
    <mergeCell ref="I12:J12"/>
    <mergeCell ref="F23:H23"/>
    <mergeCell ref="F31:H31"/>
    <mergeCell ref="H33:I34"/>
    <mergeCell ref="J33:J34"/>
    <mergeCell ref="C36:D36"/>
    <mergeCell ref="F12:H12"/>
    <mergeCell ref="B22:J22"/>
    <mergeCell ref="B21:J2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C83EF-3677-491E-A9A8-57DADBDE7302}">
  <dimension ref="A1:V169"/>
  <sheetViews>
    <sheetView showGridLines="0" topLeftCell="J1" workbookViewId="0">
      <selection activeCell="P25" sqref="P25"/>
    </sheetView>
  </sheetViews>
  <sheetFormatPr defaultColWidth="9.140625" defaultRowHeight="15" x14ac:dyDescent="0.25"/>
  <cols>
    <col min="1" max="1" width="9.140625" style="1"/>
    <col min="2" max="2" width="33.42578125" style="1" bestFit="1" customWidth="1"/>
    <col min="3" max="3" width="17.5703125" style="1" bestFit="1" customWidth="1"/>
    <col min="4" max="4" width="9" style="1" bestFit="1" customWidth="1"/>
    <col min="5" max="5" width="28.7109375" style="1" bestFit="1" customWidth="1"/>
    <col min="6" max="6" width="28" style="1" bestFit="1" customWidth="1"/>
    <col min="7" max="7" width="30.7109375" style="1" bestFit="1" customWidth="1"/>
    <col min="8" max="8" width="27.28515625" style="1" bestFit="1" customWidth="1"/>
    <col min="9" max="9" width="26.5703125" style="1" bestFit="1" customWidth="1"/>
    <col min="10" max="10" width="29.140625" style="1" bestFit="1" customWidth="1"/>
    <col min="11" max="11" width="25.85546875" style="1" bestFit="1" customWidth="1"/>
    <col min="12" max="12" width="28.140625" style="1" customWidth="1"/>
    <col min="13" max="13" width="16.28515625" style="1" bestFit="1" customWidth="1"/>
    <col min="14" max="14" width="13.85546875" style="1" bestFit="1" customWidth="1"/>
    <col min="15" max="15" width="13.5703125" style="1" customWidth="1"/>
    <col min="16" max="17" width="13.140625" style="1" bestFit="1" customWidth="1"/>
    <col min="18" max="18" width="27.28515625" style="1" bestFit="1" customWidth="1"/>
    <col min="19" max="19" width="27.28515625" bestFit="1" customWidth="1"/>
    <col min="20" max="20" width="12.85546875" bestFit="1" customWidth="1"/>
    <col min="21" max="21" width="14" bestFit="1" customWidth="1"/>
    <col min="22" max="22" width="26.42578125" bestFit="1" customWidth="1"/>
    <col min="23" max="16384" width="9.140625" style="1"/>
  </cols>
  <sheetData>
    <row r="1" spans="1:19" ht="29.25" customHeight="1" thickBot="1" x14ac:dyDescent="0.3">
      <c r="A1" s="66" t="s">
        <v>0</v>
      </c>
      <c r="B1" s="66" t="s">
        <v>6</v>
      </c>
      <c r="C1" s="66" t="s">
        <v>1</v>
      </c>
      <c r="D1" s="65" t="s">
        <v>49</v>
      </c>
      <c r="E1" s="64" t="s">
        <v>50</v>
      </c>
      <c r="F1" s="64" t="s">
        <v>51</v>
      </c>
      <c r="G1" s="67" t="s">
        <v>52</v>
      </c>
      <c r="H1" s="68" t="s">
        <v>53</v>
      </c>
      <c r="I1" s="70" t="s">
        <v>54</v>
      </c>
      <c r="J1" s="69" t="s">
        <v>55</v>
      </c>
      <c r="K1" s="88" t="s">
        <v>56</v>
      </c>
      <c r="L1" s="88" t="s">
        <v>57</v>
      </c>
      <c r="M1" s="93" t="s">
        <v>58</v>
      </c>
      <c r="N1" s="88" t="s">
        <v>59</v>
      </c>
      <c r="P1" s="143" t="s">
        <v>44</v>
      </c>
      <c r="Q1" s="144"/>
      <c r="R1" s="144"/>
      <c r="S1" s="145"/>
    </row>
    <row r="2" spans="1:19" ht="15.75" thickBot="1" x14ac:dyDescent="0.3">
      <c r="A2" s="22">
        <v>1611</v>
      </c>
      <c r="B2" s="40" t="s">
        <v>11</v>
      </c>
      <c r="C2" s="22" t="s">
        <v>2</v>
      </c>
      <c r="D2" s="41">
        <v>10</v>
      </c>
      <c r="E2" s="78">
        <v>3.4582500000000002E-2</v>
      </c>
      <c r="F2" s="79">
        <v>7.4999999999999997E-2</v>
      </c>
      <c r="G2" s="80">
        <v>7.4999999999999997E-2</v>
      </c>
      <c r="H2" s="71">
        <v>0</v>
      </c>
      <c r="I2" s="72">
        <v>0</v>
      </c>
      <c r="J2" s="71">
        <v>0</v>
      </c>
      <c r="K2" s="101">
        <v>0.70343</v>
      </c>
      <c r="L2" s="103">
        <f>K2*S10</f>
        <v>21102.9</v>
      </c>
      <c r="M2" s="11">
        <f>((SUM(E2:G2)*L2))</f>
        <v>3895.2260392499998</v>
      </c>
      <c r="N2" s="21">
        <f>((SUM(H2:J2)*L2))</f>
        <v>0</v>
      </c>
      <c r="P2" s="146" t="s">
        <v>45</v>
      </c>
      <c r="Q2" s="143" t="s">
        <v>46</v>
      </c>
      <c r="R2" s="148"/>
      <c r="S2" s="55" t="s">
        <v>47</v>
      </c>
    </row>
    <row r="3" spans="1:19" ht="15.75" thickBot="1" x14ac:dyDescent="0.3">
      <c r="A3" s="23">
        <v>1613</v>
      </c>
      <c r="B3" s="16" t="s">
        <v>20</v>
      </c>
      <c r="C3" s="23" t="s">
        <v>4</v>
      </c>
      <c r="D3" s="25">
        <v>10</v>
      </c>
      <c r="E3" s="81">
        <v>3.4582500000000002E-2</v>
      </c>
      <c r="F3" s="82">
        <v>7.4999999999999997E-2</v>
      </c>
      <c r="G3" s="83">
        <v>7.4999999999999997E-2</v>
      </c>
      <c r="H3" s="73">
        <v>0</v>
      </c>
      <c r="I3" s="74">
        <v>0</v>
      </c>
      <c r="J3" s="73">
        <v>0</v>
      </c>
      <c r="K3" s="102">
        <v>9.3899999999999997E-2</v>
      </c>
      <c r="L3" s="92">
        <f>K3*S10</f>
        <v>2817</v>
      </c>
      <c r="M3" s="95">
        <f>((SUM(E3:G3)*L3))</f>
        <v>519.9689024999999</v>
      </c>
      <c r="N3" s="18">
        <f t="shared" ref="N3:N7" si="0">((SUM(H3:J3)*L3))</f>
        <v>0</v>
      </c>
      <c r="P3" s="147"/>
      <c r="Q3" s="59" t="s">
        <v>8</v>
      </c>
      <c r="R3" s="60" t="s">
        <v>48</v>
      </c>
      <c r="S3" s="61" t="s">
        <v>8</v>
      </c>
    </row>
    <row r="4" spans="1:19" x14ac:dyDescent="0.25">
      <c r="A4" s="23">
        <v>1616</v>
      </c>
      <c r="B4" s="16" t="s">
        <v>16</v>
      </c>
      <c r="C4" s="23" t="s">
        <v>5</v>
      </c>
      <c r="D4" s="25">
        <v>10</v>
      </c>
      <c r="E4" s="81">
        <v>3.4582500000000002E-2</v>
      </c>
      <c r="F4" s="82">
        <v>7.4999999999999997E-2</v>
      </c>
      <c r="G4" s="83">
        <v>7.4999999999999997E-2</v>
      </c>
      <c r="H4" s="73">
        <v>0</v>
      </c>
      <c r="I4" s="74">
        <v>0</v>
      </c>
      <c r="J4" s="73">
        <v>0</v>
      </c>
      <c r="K4" s="102">
        <v>0.15851999999999999</v>
      </c>
      <c r="L4" s="92">
        <f>K4*S10</f>
        <v>4755.5999999999995</v>
      </c>
      <c r="M4" s="95">
        <f>((SUM(E4:G4)*L4))</f>
        <v>877.80053699999985</v>
      </c>
      <c r="N4" s="18">
        <f t="shared" si="0"/>
        <v>0</v>
      </c>
      <c r="P4" s="22">
        <v>1611</v>
      </c>
      <c r="Q4" s="22">
        <v>36039</v>
      </c>
      <c r="R4" s="99">
        <f>((Q4*1)/$Q$10)</f>
        <v>0.70341960416910643</v>
      </c>
      <c r="S4" s="62">
        <f>$S$10*R4</f>
        <v>21102.588125073195</v>
      </c>
    </row>
    <row r="5" spans="1:19" x14ac:dyDescent="0.25">
      <c r="A5" s="23">
        <v>1618</v>
      </c>
      <c r="B5" s="16" t="s">
        <v>21</v>
      </c>
      <c r="C5" s="23" t="s">
        <v>3</v>
      </c>
      <c r="D5" s="25">
        <v>10</v>
      </c>
      <c r="E5" s="81">
        <v>3.4582500000000002E-2</v>
      </c>
      <c r="F5" s="82">
        <v>7.4999999999999997E-2</v>
      </c>
      <c r="G5" s="83">
        <v>7.4999999999999997E-2</v>
      </c>
      <c r="H5" s="73">
        <v>0</v>
      </c>
      <c r="I5" s="74">
        <v>0</v>
      </c>
      <c r="J5" s="73">
        <v>0</v>
      </c>
      <c r="K5" s="102">
        <v>4.4119999999999999E-2</v>
      </c>
      <c r="L5" s="92">
        <f>K5*S10</f>
        <v>1323.6</v>
      </c>
      <c r="M5" s="95">
        <f t="shared" ref="M5:M7" si="1">((SUM(E5:G5)*L5))</f>
        <v>244.31339699999995</v>
      </c>
      <c r="N5" s="18">
        <f t="shared" si="0"/>
        <v>0</v>
      </c>
      <c r="P5" s="23">
        <v>1613</v>
      </c>
      <c r="Q5" s="23">
        <v>4811</v>
      </c>
      <c r="R5" s="100">
        <f t="shared" ref="R5:R9" si="2">((Q5*1)/$Q$10)</f>
        <v>9.390248662997229E-2</v>
      </c>
      <c r="S5" s="63">
        <f>$S$10*R5</f>
        <v>2817.0745988991689</v>
      </c>
    </row>
    <row r="6" spans="1:19" x14ac:dyDescent="0.25">
      <c r="A6" s="28">
        <v>55820</v>
      </c>
      <c r="B6" s="27" t="s">
        <v>23</v>
      </c>
      <c r="C6" s="24" t="s">
        <v>5</v>
      </c>
      <c r="D6" s="25">
        <v>9.5</v>
      </c>
      <c r="E6" s="81">
        <v>3.4582500000000002E-2</v>
      </c>
      <c r="F6" s="84">
        <v>7.4999999999999997E-2</v>
      </c>
      <c r="G6" s="83">
        <v>7.4999999999999997E-2</v>
      </c>
      <c r="H6" s="73">
        <v>0</v>
      </c>
      <c r="I6" s="75">
        <v>0</v>
      </c>
      <c r="J6" s="73">
        <v>0</v>
      </c>
      <c r="K6" s="89">
        <v>0</v>
      </c>
      <c r="L6" s="29">
        <f>K6*S8</f>
        <v>0</v>
      </c>
      <c r="M6" s="95">
        <f t="shared" si="1"/>
        <v>0</v>
      </c>
      <c r="N6" s="18">
        <f t="shared" si="0"/>
        <v>0</v>
      </c>
      <c r="P6" s="23">
        <v>1616</v>
      </c>
      <c r="Q6" s="23">
        <v>8123</v>
      </c>
      <c r="R6" s="100">
        <f t="shared" si="2"/>
        <v>0.15854705859390247</v>
      </c>
      <c r="S6" s="63">
        <f>$S$10*R6</f>
        <v>4756.4117578170744</v>
      </c>
    </row>
    <row r="7" spans="1:19" ht="15.75" thickBot="1" x14ac:dyDescent="0.3">
      <c r="A7" s="3">
        <v>55824</v>
      </c>
      <c r="B7" s="17" t="s">
        <v>22</v>
      </c>
      <c r="C7" s="3" t="s">
        <v>4</v>
      </c>
      <c r="D7" s="26">
        <v>9.5</v>
      </c>
      <c r="E7" s="85">
        <v>3.4582500000000002E-2</v>
      </c>
      <c r="F7" s="86">
        <v>7.4999999999999997E-2</v>
      </c>
      <c r="G7" s="87">
        <v>7.4999999999999997E-2</v>
      </c>
      <c r="H7" s="76">
        <v>0</v>
      </c>
      <c r="I7" s="77">
        <v>0</v>
      </c>
      <c r="J7" s="76">
        <v>0</v>
      </c>
      <c r="K7" s="90">
        <v>0</v>
      </c>
      <c r="L7" s="31">
        <f>K7*S10</f>
        <v>0</v>
      </c>
      <c r="M7" s="96">
        <f t="shared" si="1"/>
        <v>0</v>
      </c>
      <c r="N7" s="94">
        <f t="shared" si="0"/>
        <v>0</v>
      </c>
      <c r="P7" s="23">
        <v>1618</v>
      </c>
      <c r="Q7" s="23">
        <v>2261</v>
      </c>
      <c r="R7" s="100">
        <f t="shared" si="2"/>
        <v>4.4130850607018775E-2</v>
      </c>
      <c r="S7" s="63">
        <f>$S$10*R7</f>
        <v>1323.9255182105633</v>
      </c>
    </row>
    <row r="8" spans="1:19" x14ac:dyDescent="0.25">
      <c r="L8" s="1" t="s">
        <v>15</v>
      </c>
      <c r="M8" s="91">
        <f>SUM(M2:M7)</f>
        <v>5537.30887575</v>
      </c>
      <c r="N8" s="91">
        <f>SUM(N2:N7)</f>
        <v>0</v>
      </c>
      <c r="P8" s="28">
        <v>55820</v>
      </c>
      <c r="Q8" s="23">
        <v>0</v>
      </c>
      <c r="R8" s="100">
        <f t="shared" si="2"/>
        <v>0</v>
      </c>
      <c r="S8" s="63">
        <f t="shared" ref="S8:S9" si="3">$P$8*R8</f>
        <v>0</v>
      </c>
    </row>
    <row r="9" spans="1:19" x14ac:dyDescent="0.25">
      <c r="L9" s="1" t="s">
        <v>60</v>
      </c>
      <c r="M9" s="91">
        <f>M8-N8</f>
        <v>5537.30887575</v>
      </c>
      <c r="P9" s="23">
        <v>55824</v>
      </c>
      <c r="Q9" s="23">
        <v>0</v>
      </c>
      <c r="R9" s="100">
        <f t="shared" si="2"/>
        <v>0</v>
      </c>
      <c r="S9" s="63">
        <f t="shared" si="3"/>
        <v>0</v>
      </c>
    </row>
    <row r="10" spans="1:19" ht="15.75" thickBot="1" x14ac:dyDescent="0.3">
      <c r="L10" s="1" t="s">
        <v>61</v>
      </c>
      <c r="M10" s="91">
        <v>44880</v>
      </c>
      <c r="P10" s="3" t="s">
        <v>15</v>
      </c>
      <c r="Q10" s="3">
        <f>SUM(Q4:Q9)</f>
        <v>51234</v>
      </c>
      <c r="R10" s="17"/>
      <c r="S10" s="3">
        <v>30000</v>
      </c>
    </row>
    <row r="11" spans="1:19" ht="26.25" customHeight="1" thickBot="1" x14ac:dyDescent="0.3">
      <c r="L11" s="97" t="s">
        <v>42</v>
      </c>
      <c r="M11" s="98">
        <f>M9+M10</f>
        <v>50417.308875750001</v>
      </c>
    </row>
    <row r="21" spans="20:22" x14ac:dyDescent="0.25">
      <c r="T21" s="56"/>
      <c r="U21" s="56"/>
      <c r="V21" s="57"/>
    </row>
    <row r="22" spans="20:22" x14ac:dyDescent="0.25">
      <c r="T22" s="56"/>
      <c r="U22" s="56"/>
      <c r="V22" s="57"/>
    </row>
    <row r="23" spans="20:22" x14ac:dyDescent="0.25">
      <c r="T23" s="56"/>
      <c r="U23" s="56"/>
      <c r="V23" s="57"/>
    </row>
    <row r="24" spans="20:22" x14ac:dyDescent="0.25">
      <c r="T24" s="56"/>
      <c r="U24" s="56"/>
      <c r="V24" s="57"/>
    </row>
    <row r="25" spans="20:22" x14ac:dyDescent="0.25">
      <c r="T25" s="56"/>
      <c r="U25" s="56"/>
      <c r="V25" s="57"/>
    </row>
    <row r="26" spans="20:22" x14ac:dyDescent="0.25">
      <c r="T26" s="56"/>
      <c r="U26" s="56"/>
      <c r="V26" s="57"/>
    </row>
    <row r="27" spans="20:22" x14ac:dyDescent="0.25">
      <c r="T27" s="56"/>
      <c r="U27" s="56"/>
      <c r="V27" s="57"/>
    </row>
    <row r="28" spans="20:22" x14ac:dyDescent="0.25">
      <c r="V28" s="1"/>
    </row>
    <row r="29" spans="20:22" x14ac:dyDescent="0.25">
      <c r="V29" s="1"/>
    </row>
    <row r="30" spans="20:22" x14ac:dyDescent="0.25">
      <c r="V30" s="1"/>
    </row>
    <row r="31" spans="20:22" x14ac:dyDescent="0.25">
      <c r="V31" s="1"/>
    </row>
    <row r="32" spans="20:22" x14ac:dyDescent="0.25">
      <c r="V32" s="1"/>
    </row>
    <row r="33" spans="22:22" x14ac:dyDescent="0.25">
      <c r="V33" s="1"/>
    </row>
    <row r="34" spans="22:22" x14ac:dyDescent="0.25">
      <c r="V34" s="1"/>
    </row>
    <row r="35" spans="22:22" x14ac:dyDescent="0.25">
      <c r="V35" s="1"/>
    </row>
    <row r="36" spans="22:22" x14ac:dyDescent="0.25">
      <c r="V36" s="1"/>
    </row>
    <row r="37" spans="22:22" x14ac:dyDescent="0.25">
      <c r="V37" s="1"/>
    </row>
    <row r="39" spans="22:22" ht="31.5" customHeight="1" x14ac:dyDescent="0.25"/>
    <row r="54" spans="19:22" x14ac:dyDescent="0.25">
      <c r="S54" s="56"/>
      <c r="T54" s="57"/>
      <c r="U54" s="57"/>
      <c r="V54" s="57"/>
    </row>
    <row r="55" spans="19:22" x14ac:dyDescent="0.25">
      <c r="S55" s="56"/>
      <c r="T55" s="57"/>
      <c r="U55" s="57"/>
      <c r="V55" s="57"/>
    </row>
    <row r="56" spans="19:22" x14ac:dyDescent="0.25">
      <c r="S56" s="56"/>
      <c r="T56" s="57"/>
      <c r="U56" s="57"/>
      <c r="V56" s="57"/>
    </row>
    <row r="57" spans="19:22" x14ac:dyDescent="0.25">
      <c r="S57" s="56"/>
      <c r="T57" s="57"/>
      <c r="U57" s="57"/>
      <c r="V57" s="57"/>
    </row>
    <row r="58" spans="19:22" x14ac:dyDescent="0.25">
      <c r="S58" s="56"/>
      <c r="T58" s="57"/>
      <c r="U58" s="57"/>
      <c r="V58" s="57"/>
    </row>
    <row r="59" spans="19:22" x14ac:dyDescent="0.25">
      <c r="S59" s="56"/>
      <c r="T59" s="57"/>
      <c r="U59" s="57"/>
      <c r="V59" s="57"/>
    </row>
    <row r="60" spans="19:22" x14ac:dyDescent="0.25">
      <c r="S60" s="56"/>
      <c r="T60" s="57"/>
      <c r="U60" s="57"/>
      <c r="V60" s="57"/>
    </row>
    <row r="61" spans="19:22" x14ac:dyDescent="0.25">
      <c r="S61" s="56"/>
      <c r="T61" s="57"/>
      <c r="U61" s="57"/>
      <c r="V61" s="57"/>
    </row>
    <row r="62" spans="19:22" x14ac:dyDescent="0.25">
      <c r="S62" s="56"/>
      <c r="T62" s="57"/>
      <c r="U62" s="57"/>
      <c r="V62" s="57"/>
    </row>
    <row r="63" spans="19:22" x14ac:dyDescent="0.25">
      <c r="S63" s="56"/>
      <c r="T63" s="57"/>
      <c r="U63" s="57"/>
      <c r="V63" s="57"/>
    </row>
    <row r="64" spans="19:22" x14ac:dyDescent="0.25">
      <c r="S64" s="56"/>
      <c r="T64" s="57"/>
      <c r="U64" s="57"/>
      <c r="V64" s="57"/>
    </row>
    <row r="65" spans="19:22" x14ac:dyDescent="0.25">
      <c r="S65" s="56"/>
      <c r="T65" s="57"/>
      <c r="U65" s="57"/>
      <c r="V65" s="57"/>
    </row>
    <row r="66" spans="19:22" x14ac:dyDescent="0.25">
      <c r="S66" s="56"/>
      <c r="T66" s="57"/>
      <c r="U66" s="57"/>
      <c r="V66" s="57"/>
    </row>
    <row r="67" spans="19:22" x14ac:dyDescent="0.25">
      <c r="S67" s="56"/>
      <c r="T67" s="57"/>
      <c r="U67" s="57"/>
      <c r="V67" s="57"/>
    </row>
    <row r="68" spans="19:22" x14ac:dyDescent="0.25">
      <c r="S68" s="56"/>
      <c r="T68" s="57"/>
      <c r="U68" s="57"/>
      <c r="V68" s="57"/>
    </row>
    <row r="69" spans="19:22" x14ac:dyDescent="0.25">
      <c r="S69" s="56"/>
      <c r="T69" s="57"/>
      <c r="U69" s="57"/>
      <c r="V69" s="57"/>
    </row>
    <row r="70" spans="19:22" x14ac:dyDescent="0.25">
      <c r="S70" s="56"/>
      <c r="T70" s="56"/>
      <c r="U70" s="56"/>
      <c r="V70" s="56"/>
    </row>
    <row r="169" spans="19:19" x14ac:dyDescent="0.25">
      <c r="S169" s="58"/>
    </row>
  </sheetData>
  <mergeCells count="3">
    <mergeCell ref="P1:S1"/>
    <mergeCell ref="P2:P3"/>
    <mergeCell ref="Q2:R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TUBOS FLEX - CHINA</vt:lpstr>
      <vt:lpstr>RCC - 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lgr03</dc:creator>
  <cp:lastModifiedBy>lgr02 Sictell</cp:lastModifiedBy>
  <cp:lastPrinted>2024-09-18T18:08:50Z</cp:lastPrinted>
  <dcterms:created xsi:type="dcterms:W3CDTF">2024-07-16T12:31:03Z</dcterms:created>
  <dcterms:modified xsi:type="dcterms:W3CDTF">2024-10-18T11:09:10Z</dcterms:modified>
</cp:coreProperties>
</file>